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9435" windowHeight="4710" activeTab="0"/>
  </bookViews>
  <sheets>
    <sheet name="08_FFTE, FTE &amp; BIU History" sheetId="1" r:id="rId1"/>
  </sheets>
  <definedNames>
    <definedName name="_xlnm.Print_Area" localSheetId="0">'08_FFTE, FTE &amp; BIU History'!$A$1:$T$52</definedName>
  </definedNames>
  <calcPr calcId="145621"/>
</workbook>
</file>

<file path=xl/sharedStrings.xml><?xml version="1.0" encoding="utf-8"?>
<sst xmlns="http://schemas.openxmlformats.org/spreadsheetml/2006/main" count="72" uniqueCount="59">
  <si>
    <t>Fact Book</t>
  </si>
  <si>
    <t>YORK UNIVERSITY - UNIVERSITÉ YORK</t>
  </si>
  <si>
    <t>FFTE, FTE &amp; BIU History</t>
  </si>
  <si>
    <t xml:space="preserve"> </t>
  </si>
  <si>
    <t>Year</t>
  </si>
  <si>
    <t>Elig</t>
  </si>
  <si>
    <t>Inelig</t>
  </si>
  <si>
    <t>Total FFTEs</t>
  </si>
  <si>
    <t>BIUs</t>
  </si>
  <si>
    <t>Total BIUs</t>
  </si>
  <si>
    <t>FTEs</t>
  </si>
  <si>
    <t>1980/01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</si>
  <si>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</si>
  <si>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</si>
  <si>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</si>
  <si>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</si>
  <si>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</si>
  <si>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</si>
  <si>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</si>
  <si>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</si>
  <si>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</si>
  <si>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</si>
  <si>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</si>
  <si>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</si>
  <si>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</si>
  <si>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</si>
  <si>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</si>
  <si>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</si>
  <si>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</si>
  <si>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</si>
  <si>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2000/01</t>
  </si>
  <si>
    <t>2001/02</t>
  </si>
  <si>
    <t>2002/03</t>
  </si>
  <si>
    <t>2003/04</t>
  </si>
  <si>
    <t>Notes:</t>
  </si>
  <si>
    <t>a) LLB/MBA included in Undergrad numbers since 1997/98</t>
  </si>
  <si>
    <t>2004/05</t>
  </si>
  <si>
    <t>1999/00</t>
  </si>
  <si>
    <t>2005/06</t>
  </si>
  <si>
    <t>2006/07</t>
  </si>
  <si>
    <t>b) BIUs include Min/Max adjustments</t>
  </si>
  <si>
    <t>2007/08</t>
  </si>
  <si>
    <t>2008/09</t>
  </si>
  <si>
    <t>7</t>
  </si>
  <si>
    <t>2009/10</t>
  </si>
  <si>
    <t>2010/11</t>
  </si>
  <si>
    <t>2011/12</t>
  </si>
  <si>
    <t>2012/13</t>
  </si>
  <si>
    <t>d) Graduate FFTEs are reported to the government as one FFTE per term, so a student attending three terms would represent</t>
  </si>
  <si>
    <t xml:space="preserve">     three FFTEs.  Undergraduate FFTEs count students over an entire academic year.  FTEs include total undergraduate FFTEs</t>
  </si>
  <si>
    <t xml:space="preserve">     plus total graduate FFTEs reported only once.</t>
  </si>
  <si>
    <t>c) Design courses taught by Sheridan College were included in Ineligible Undergraduate FFTEs and FTEs prior to 2007/08</t>
  </si>
  <si>
    <t>2013/14</t>
  </si>
  <si>
    <t xml:space="preserve">                                     Totals</t>
  </si>
  <si>
    <t xml:space="preserve">                                              Graduates</t>
  </si>
  <si>
    <t xml:space="preserve">                                                     Undergraduates</t>
  </si>
  <si>
    <t>2014-2015</t>
  </si>
  <si>
    <t>2014/15</t>
  </si>
  <si>
    <t>NOTE:  Data Az runs for this table does not include the min/max adjustment - we need to add this manually.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</si>
</sst>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>
    <font>
      <sz val="10"/>
      <name val="MS Sans Serif"/>
      <family val="2"/>
    </font>
    <font>
      <sz val="10"/>
      <name val="Arial"/>
      <family val="2"/>
    </font>
    <font>
      <i/>
      <sz val="45"/>
      <name val="Times"/>
      <family val="2"/>
    </font>
    <font>
      <sz val="14"/>
      <name val="Helv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 applyAlignment="1" quotePrefix="1">
      <alignment horizontal="left"/>
    </xf>
    <xf numFmtId="4" fontId="4" fillId="0" borderId="3" xfId="0" applyNumberFormat="1" applyFont="1" applyBorder="1"/>
    <xf numFmtId="4" fontId="6" fillId="0" borderId="3" xfId="0" applyNumberFormat="1" applyFont="1" applyBorder="1"/>
    <xf numFmtId="4" fontId="7" fillId="0" borderId="3" xfId="0" applyNumberFormat="1" applyFont="1" applyBorder="1" quotePrefix="1"/>
    <xf numFmtId="4" fontId="4" fillId="0" borderId="3" xfId="0" applyNumberFormat="1" applyFont="1" applyBorder="1" quotePrefix="1"/>
    <xf numFmtId="4" fontId="5" fillId="0" borderId="3" xfId="0" applyNumberFormat="1" applyFont="1" applyBorder="1"/>
    <xf numFmtId="3" fontId="2" fillId="0" borderId="1" xfId="0" applyNumberFormat="1" applyFont="1" applyBorder="1"/>
    <xf numFmtId="3" fontId="0" fillId="0" borderId="1" xfId="0" applyNumberFormat="1" applyBorder="1"/>
    <xf numFmtId="3" fontId="3" fillId="0" borderId="1" xfId="0" applyNumberFormat="1" applyFont="1" applyBorder="1"/>
    <xf numFmtId="3" fontId="3" fillId="0" borderId="0" xfId="0" applyNumberFormat="1" applyFont="1" applyAlignment="1">
      <alignment horizontal="centerContinuous"/>
    </xf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8" fillId="0" borderId="0" xfId="0" applyNumberFormat="1" applyFont="1" applyAlignment="1">
      <alignment horizontal="centerContinuous"/>
    </xf>
    <xf numFmtId="3" fontId="4" fillId="0" borderId="0" xfId="0" applyNumberFormat="1" applyFont="1"/>
    <xf numFmtId="3" fontId="4" fillId="0" borderId="7" xfId="0" applyNumberFormat="1" applyFont="1" applyBorder="1"/>
    <xf numFmtId="3" fontId="6" fillId="0" borderId="0" xfId="0" applyNumberFormat="1" applyFont="1"/>
    <xf numFmtId="3" fontId="6" fillId="0" borderId="7" xfId="0" applyNumberFormat="1" applyFont="1" applyBorder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6" fillId="0" borderId="7" xfId="0" applyNumberFormat="1" applyFont="1" applyBorder="1" applyAlignment="1">
      <alignment horizontal="center"/>
    </xf>
    <xf numFmtId="3" fontId="4" fillId="0" borderId="0" xfId="0" applyNumberFormat="1" applyFont="1" applyFill="1"/>
    <xf numFmtId="3" fontId="0" fillId="0" borderId="8" xfId="0" applyNumberFormat="1" applyBorder="1"/>
    <xf numFmtId="3" fontId="0" fillId="0" borderId="9" xfId="0" applyNumberFormat="1" applyBorder="1"/>
    <xf numFmtId="3" fontId="3" fillId="0" borderId="0" xfId="0" applyNumberFormat="1" applyFont="1" applyAlignment="1" quotePrefix="1">
      <alignment horizontal="left"/>
    </xf>
    <xf numFmtId="3" fontId="3" fillId="0" borderId="0" xfId="0" applyNumberFormat="1" applyFont="1"/>
    <xf numFmtId="3" fontId="3" fillId="0" borderId="0" xfId="0" applyNumberFormat="1" applyFont="1" applyAlignment="1" quotePrefix="1">
      <alignment horizontal="right"/>
    </xf>
    <xf numFmtId="3" fontId="0" fillId="0" borderId="0" xfId="0" applyNumberFormat="1"/>
    <xf numFmtId="3" fontId="7" fillId="0" borderId="0" xfId="0" applyNumberFormat="1" applyFont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 wrapText="1"/>
    </xf>
    <xf numFmtId="164" fontId="0" fillId="0" borderId="0" xfId="0" applyNumberFormat="1"/>
    <xf numFmtId="3" fontId="6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tabSelected="1" workbookViewId="0" topLeftCell="A2">
      <selection activeCell="A54" sqref="A54"/>
    </sheetView>
  </sheetViews>
  <sheetFormatPr defaultColWidth="9.140625" defaultRowHeight="12.75"/>
  <cols>
    <col min="1" max="1" width="5.7109375" style="0" customWidth="1"/>
    <col min="2" max="3" width="5.7109375" style="34" customWidth="1"/>
    <col min="4" max="4" width="6.57421875" style="34" customWidth="1"/>
    <col min="5" max="5" width="1.7109375" style="34" customWidth="1"/>
    <col min="6" max="6" width="6.57421875" style="34" customWidth="1"/>
    <col min="7" max="7" width="1.7109375" style="34" customWidth="1"/>
    <col min="8" max="9" width="5.7109375" style="34" customWidth="1"/>
    <col min="10" max="10" width="5.8515625" style="34" customWidth="1"/>
    <col min="11" max="11" width="1.7109375" style="34" customWidth="1"/>
    <col min="12" max="12" width="6.7109375" style="34" customWidth="1"/>
    <col min="13" max="13" width="1.7109375" style="34" customWidth="1"/>
    <col min="14" max="15" width="5.7109375" style="34" customWidth="1"/>
    <col min="16" max="16" width="6.28125" style="34" customWidth="1"/>
    <col min="17" max="17" width="1.7109375" style="34" customWidth="1"/>
    <col min="18" max="18" width="6.7109375" style="34" customWidth="1"/>
    <col min="19" max="19" width="1.7109375" style="34" customWidth="1"/>
    <col min="20" max="20" width="6.57421875" style="34" customWidth="1"/>
    <col min="24" max="24" width="9.8515625" style="0" bestFit="1" customWidth="1"/>
  </cols>
  <sheetData>
    <row r="1" spans="1:20" ht="80.1" customHeight="1" thickBot="1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3"/>
      <c r="Q1" s="14" t="s">
        <v>56</v>
      </c>
      <c r="R1" s="14"/>
      <c r="S1" s="14"/>
      <c r="T1" s="14"/>
    </row>
    <row r="2" spans="1:20" ht="24.95" customHeight="1" thickTop="1">
      <c r="A2" s="2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9.95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4.95" customHeight="1">
      <c r="A4" s="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20" ht="12.75">
      <c r="A5" s="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1:20" ht="15.75">
      <c r="A6" s="7"/>
      <c r="B6" s="20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2"/>
    </row>
    <row r="7" spans="1:20" ht="12.75">
      <c r="A7" s="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</row>
    <row r="8" spans="1:20" ht="14.1" customHeight="1">
      <c r="A8" s="8"/>
      <c r="B8" s="41" t="s">
        <v>55</v>
      </c>
      <c r="C8" s="41"/>
      <c r="D8" s="41"/>
      <c r="E8" s="41"/>
      <c r="F8" s="41"/>
      <c r="G8" s="23"/>
      <c r="H8" s="41" t="s">
        <v>54</v>
      </c>
      <c r="I8" s="41"/>
      <c r="J8" s="41"/>
      <c r="K8" s="41"/>
      <c r="L8" s="41"/>
      <c r="M8" s="23"/>
      <c r="N8" s="41" t="s">
        <v>53</v>
      </c>
      <c r="O8" s="41"/>
      <c r="P8" s="41"/>
      <c r="Q8" s="41"/>
      <c r="R8" s="41"/>
      <c r="S8" s="23" t="s">
        <v>3</v>
      </c>
      <c r="T8" s="24"/>
    </row>
    <row r="9" spans="1:20" ht="20.1" customHeight="1">
      <c r="A9" s="8" t="s">
        <v>4</v>
      </c>
      <c r="B9" s="25" t="s">
        <v>5</v>
      </c>
      <c r="C9" s="25" t="s">
        <v>6</v>
      </c>
      <c r="D9" s="26" t="s">
        <v>7</v>
      </c>
      <c r="E9" s="25"/>
      <c r="F9" s="37" t="s">
        <v>8</v>
      </c>
      <c r="G9" s="25"/>
      <c r="H9" s="25" t="s">
        <v>5</v>
      </c>
      <c r="I9" s="25" t="s">
        <v>6</v>
      </c>
      <c r="J9" s="26" t="s">
        <v>7</v>
      </c>
      <c r="K9" s="25"/>
      <c r="L9" s="37" t="s">
        <v>8</v>
      </c>
      <c r="M9" s="25"/>
      <c r="N9" s="25" t="s">
        <v>5</v>
      </c>
      <c r="O9" s="25" t="s">
        <v>6</v>
      </c>
      <c r="P9" s="26" t="s">
        <v>7</v>
      </c>
      <c r="Q9" s="25"/>
      <c r="R9" s="39" t="s">
        <v>9</v>
      </c>
      <c r="S9" s="25"/>
      <c r="T9" s="27" t="s">
        <v>10</v>
      </c>
    </row>
    <row r="10" spans="1:20" ht="12.75">
      <c r="A10" s="9" t="s">
        <v>11</v>
      </c>
      <c r="B10" s="35">
        <v>15486</v>
      </c>
      <c r="C10" s="35">
        <v>0</v>
      </c>
      <c r="D10" s="35">
        <f aca="true" t="shared" si="0" ref="D10:D33">+C10+B10</f>
        <v>15486</v>
      </c>
      <c r="E10" s="35"/>
      <c r="F10" s="38">
        <v>21616.1</v>
      </c>
      <c r="G10" s="35"/>
      <c r="H10" s="35">
        <v>4063.2</v>
      </c>
      <c r="I10" s="35">
        <v>489.3</v>
      </c>
      <c r="J10" s="35">
        <f aca="true" t="shared" si="1" ref="J10:J33">+I10+H10</f>
        <v>4552.5</v>
      </c>
      <c r="K10" s="35"/>
      <c r="L10" s="38">
        <v>5345.09</v>
      </c>
      <c r="M10" s="35"/>
      <c r="N10" s="35">
        <f aca="true" t="shared" si="2" ref="N10">+H10+B10</f>
        <v>19549.2</v>
      </c>
      <c r="O10" s="35">
        <f aca="true" t="shared" si="3" ref="O10">+I10+C10</f>
        <v>489.3</v>
      </c>
      <c r="P10" s="35">
        <f aca="true" t="shared" si="4" ref="P10">+O10+N10</f>
        <v>20038.5</v>
      </c>
      <c r="Q10" s="35"/>
      <c r="R10" s="38">
        <f aca="true" t="shared" si="5" ref="R10:R37">+L10+F10</f>
        <v>26961.19</v>
      </c>
      <c r="S10" s="35"/>
      <c r="T10" s="36">
        <f aca="true" t="shared" si="6" ref="T10:T44">+D10+(0.38*J10)</f>
        <v>17215.95</v>
      </c>
    </row>
    <row r="11" spans="1:20" ht="12.75">
      <c r="A11" s="9" t="s">
        <v>12</v>
      </c>
      <c r="B11" s="35">
        <v>17641.05</v>
      </c>
      <c r="C11" s="35">
        <v>0</v>
      </c>
      <c r="D11" s="35">
        <f t="shared" si="0"/>
        <v>17641.05</v>
      </c>
      <c r="E11" s="35"/>
      <c r="F11" s="38">
        <v>25121.48</v>
      </c>
      <c r="G11" s="35"/>
      <c r="H11" s="35">
        <v>4369.6</v>
      </c>
      <c r="I11" s="35">
        <v>565.6</v>
      </c>
      <c r="J11" s="35">
        <f t="shared" si="1"/>
        <v>4935.200000000001</v>
      </c>
      <c r="K11" s="35"/>
      <c r="L11" s="38">
        <v>5681.72</v>
      </c>
      <c r="M11" s="35"/>
      <c r="N11" s="35">
        <f aca="true" t="shared" si="7" ref="N11:N44">+H11+B11</f>
        <v>22010.65</v>
      </c>
      <c r="O11" s="35">
        <f aca="true" t="shared" si="8" ref="O11:O44">+I11+C11</f>
        <v>565.6</v>
      </c>
      <c r="P11" s="35">
        <f aca="true" t="shared" si="9" ref="P11:P44">+O11+N11</f>
        <v>22576.25</v>
      </c>
      <c r="Q11" s="35"/>
      <c r="R11" s="38">
        <f t="shared" si="5"/>
        <v>30803.2</v>
      </c>
      <c r="S11" s="35"/>
      <c r="T11" s="36">
        <f t="shared" si="6"/>
        <v>19516.426</v>
      </c>
    </row>
    <row r="12" spans="1:20" ht="12.75">
      <c r="A12" s="9" t="s">
        <v>13</v>
      </c>
      <c r="B12" s="35">
        <v>20610.01</v>
      </c>
      <c r="C12" s="35">
        <v>0</v>
      </c>
      <c r="D12" s="35">
        <f t="shared" si="0"/>
        <v>20610.01</v>
      </c>
      <c r="E12" s="35"/>
      <c r="F12" s="38">
        <v>29686.69</v>
      </c>
      <c r="G12" s="35"/>
      <c r="H12" s="35">
        <v>4500.1</v>
      </c>
      <c r="I12" s="35">
        <v>585.3</v>
      </c>
      <c r="J12" s="35">
        <f t="shared" si="1"/>
        <v>5085.400000000001</v>
      </c>
      <c r="K12" s="35"/>
      <c r="L12" s="38">
        <v>5787.75</v>
      </c>
      <c r="M12" s="35"/>
      <c r="N12" s="35">
        <f t="shared" si="7"/>
        <v>25110.11</v>
      </c>
      <c r="O12" s="35">
        <f t="shared" si="8"/>
        <v>585.3</v>
      </c>
      <c r="P12" s="35">
        <f t="shared" si="9"/>
        <v>25695.41</v>
      </c>
      <c r="Q12" s="35"/>
      <c r="R12" s="38">
        <f t="shared" si="5"/>
        <v>35474.44</v>
      </c>
      <c r="S12" s="35"/>
      <c r="T12" s="36">
        <f t="shared" si="6"/>
        <v>22542.462</v>
      </c>
    </row>
    <row r="13" spans="1:20" ht="12.75">
      <c r="A13" s="9" t="s">
        <v>14</v>
      </c>
      <c r="B13" s="35">
        <v>22360.26</v>
      </c>
      <c r="C13" s="35">
        <v>0</v>
      </c>
      <c r="D13" s="35">
        <f t="shared" si="0"/>
        <v>22360.26</v>
      </c>
      <c r="E13" s="35"/>
      <c r="F13" s="38">
        <v>32228.95</v>
      </c>
      <c r="G13" s="35"/>
      <c r="H13" s="35">
        <v>4548.8</v>
      </c>
      <c r="I13" s="35">
        <v>656.1</v>
      </c>
      <c r="J13" s="35">
        <f t="shared" si="1"/>
        <v>5204.900000000001</v>
      </c>
      <c r="K13" s="35"/>
      <c r="L13" s="38">
        <v>5775.79</v>
      </c>
      <c r="M13" s="35"/>
      <c r="N13" s="35">
        <f t="shared" si="7"/>
        <v>26909.059999999998</v>
      </c>
      <c r="O13" s="35">
        <f t="shared" si="8"/>
        <v>656.1</v>
      </c>
      <c r="P13" s="35">
        <f t="shared" si="9"/>
        <v>27565.159999999996</v>
      </c>
      <c r="Q13" s="35"/>
      <c r="R13" s="38">
        <f t="shared" si="5"/>
        <v>38004.74</v>
      </c>
      <c r="S13" s="35"/>
      <c r="T13" s="36">
        <f t="shared" si="6"/>
        <v>24338.122</v>
      </c>
    </row>
    <row r="14" spans="1:20" ht="12.75">
      <c r="A14" s="9" t="s">
        <v>15</v>
      </c>
      <c r="B14" s="35">
        <v>23547.75</v>
      </c>
      <c r="C14" s="35">
        <v>0</v>
      </c>
      <c r="D14" s="35">
        <f t="shared" si="0"/>
        <v>23547.75</v>
      </c>
      <c r="E14" s="35"/>
      <c r="F14" s="38">
        <v>33915.7</v>
      </c>
      <c r="G14" s="35"/>
      <c r="H14" s="35">
        <v>4717.6</v>
      </c>
      <c r="I14" s="35">
        <v>607.1</v>
      </c>
      <c r="J14" s="35">
        <f t="shared" si="1"/>
        <v>5324.700000000001</v>
      </c>
      <c r="K14" s="35"/>
      <c r="L14" s="38">
        <v>6053.96</v>
      </c>
      <c r="M14" s="35"/>
      <c r="N14" s="35">
        <f t="shared" si="7"/>
        <v>28265.35</v>
      </c>
      <c r="O14" s="35">
        <f t="shared" si="8"/>
        <v>607.1</v>
      </c>
      <c r="P14" s="35">
        <f t="shared" si="9"/>
        <v>28872.449999999997</v>
      </c>
      <c r="Q14" s="35"/>
      <c r="R14" s="38">
        <f t="shared" si="5"/>
        <v>39969.659999999996</v>
      </c>
      <c r="S14" s="35"/>
      <c r="T14" s="36">
        <f t="shared" si="6"/>
        <v>25571.136</v>
      </c>
    </row>
    <row r="15" spans="1:20" ht="12.75">
      <c r="A15" s="9" t="s">
        <v>16</v>
      </c>
      <c r="B15" s="35">
        <v>23340.5</v>
      </c>
      <c r="C15" s="35">
        <v>0</v>
      </c>
      <c r="D15" s="35">
        <f t="shared" si="0"/>
        <v>23340.5</v>
      </c>
      <c r="E15" s="35"/>
      <c r="F15" s="38">
        <v>33791.05</v>
      </c>
      <c r="G15" s="35"/>
      <c r="H15" s="35">
        <v>4837.5</v>
      </c>
      <c r="I15" s="35">
        <v>572.5</v>
      </c>
      <c r="J15" s="35">
        <f t="shared" si="1"/>
        <v>5410</v>
      </c>
      <c r="K15" s="35"/>
      <c r="L15" s="38">
        <v>6315.46</v>
      </c>
      <c r="M15" s="35"/>
      <c r="N15" s="35">
        <f t="shared" si="7"/>
        <v>28178</v>
      </c>
      <c r="O15" s="35">
        <f t="shared" si="8"/>
        <v>572.5</v>
      </c>
      <c r="P15" s="35">
        <f t="shared" si="9"/>
        <v>28750.5</v>
      </c>
      <c r="Q15" s="35"/>
      <c r="R15" s="38">
        <f t="shared" si="5"/>
        <v>40106.51</v>
      </c>
      <c r="S15" s="35"/>
      <c r="T15" s="36">
        <f t="shared" si="6"/>
        <v>25396.3</v>
      </c>
    </row>
    <row r="16" spans="1:20" ht="12.75">
      <c r="A16" s="9" t="s">
        <v>17</v>
      </c>
      <c r="B16" s="35">
        <v>23677.43</v>
      </c>
      <c r="C16" s="35">
        <v>0</v>
      </c>
      <c r="D16" s="35">
        <f t="shared" si="0"/>
        <v>23677.43</v>
      </c>
      <c r="E16" s="35"/>
      <c r="F16" s="38">
        <v>34370.5</v>
      </c>
      <c r="G16" s="35"/>
      <c r="H16" s="35">
        <v>4923.14</v>
      </c>
      <c r="I16" s="35">
        <v>608.9</v>
      </c>
      <c r="J16" s="35">
        <f t="shared" si="1"/>
        <v>5532.04</v>
      </c>
      <c r="K16" s="35"/>
      <c r="L16" s="38">
        <v>6486.09</v>
      </c>
      <c r="M16" s="35"/>
      <c r="N16" s="35">
        <f t="shared" si="7"/>
        <v>28600.57</v>
      </c>
      <c r="O16" s="35">
        <f t="shared" si="8"/>
        <v>608.9</v>
      </c>
      <c r="P16" s="35">
        <f t="shared" si="9"/>
        <v>29209.47</v>
      </c>
      <c r="Q16" s="35"/>
      <c r="R16" s="38">
        <f t="shared" si="5"/>
        <v>40856.59</v>
      </c>
      <c r="S16" s="35"/>
      <c r="T16" s="36">
        <f t="shared" si="6"/>
        <v>25779.6052</v>
      </c>
    </row>
    <row r="17" spans="1:20" ht="12.75">
      <c r="A17" s="9" t="s">
        <v>18</v>
      </c>
      <c r="B17" s="35">
        <v>24629.77</v>
      </c>
      <c r="C17" s="35">
        <v>0</v>
      </c>
      <c r="D17" s="35">
        <f t="shared" si="0"/>
        <v>24629.77</v>
      </c>
      <c r="E17" s="35"/>
      <c r="F17" s="38">
        <v>35750.19</v>
      </c>
      <c r="G17" s="35"/>
      <c r="H17" s="35">
        <v>5208.5</v>
      </c>
      <c r="I17" s="35">
        <v>664</v>
      </c>
      <c r="J17" s="35">
        <f t="shared" si="1"/>
        <v>5872.5</v>
      </c>
      <c r="K17" s="35"/>
      <c r="L17" s="38">
        <v>6829.5</v>
      </c>
      <c r="M17" s="35"/>
      <c r="N17" s="35">
        <f t="shared" si="7"/>
        <v>29838.27</v>
      </c>
      <c r="O17" s="35">
        <f t="shared" si="8"/>
        <v>664</v>
      </c>
      <c r="P17" s="35">
        <f t="shared" si="9"/>
        <v>30502.27</v>
      </c>
      <c r="Q17" s="35"/>
      <c r="R17" s="38">
        <f t="shared" si="5"/>
        <v>42579.69</v>
      </c>
      <c r="S17" s="35"/>
      <c r="T17" s="36">
        <f t="shared" si="6"/>
        <v>26861.32</v>
      </c>
    </row>
    <row r="18" spans="1:20" ht="12.75">
      <c r="A18" s="9" t="s">
        <v>19</v>
      </c>
      <c r="B18" s="35">
        <v>25508.25</v>
      </c>
      <c r="C18" s="35">
        <v>0</v>
      </c>
      <c r="D18" s="35">
        <f t="shared" si="0"/>
        <v>25508.25</v>
      </c>
      <c r="E18" s="35"/>
      <c r="F18" s="38">
        <v>37386.49</v>
      </c>
      <c r="G18" s="35"/>
      <c r="H18" s="35">
        <v>5214.79</v>
      </c>
      <c r="I18" s="35">
        <v>761.3</v>
      </c>
      <c r="J18" s="35">
        <f t="shared" si="1"/>
        <v>5976.09</v>
      </c>
      <c r="K18" s="35"/>
      <c r="L18" s="38">
        <v>6860.35</v>
      </c>
      <c r="M18" s="35"/>
      <c r="N18" s="35">
        <f t="shared" si="7"/>
        <v>30723.04</v>
      </c>
      <c r="O18" s="35">
        <f t="shared" si="8"/>
        <v>761.3</v>
      </c>
      <c r="P18" s="35">
        <f t="shared" si="9"/>
        <v>31484.34</v>
      </c>
      <c r="Q18" s="35"/>
      <c r="R18" s="38">
        <f t="shared" si="5"/>
        <v>44246.84</v>
      </c>
      <c r="S18" s="35"/>
      <c r="T18" s="36">
        <f t="shared" si="6"/>
        <v>27779.1642</v>
      </c>
    </row>
    <row r="19" spans="1:20" ht="12.75">
      <c r="A19" s="9" t="s">
        <v>20</v>
      </c>
      <c r="B19" s="35">
        <v>26748.74</v>
      </c>
      <c r="C19" s="35">
        <v>0</v>
      </c>
      <c r="D19" s="35">
        <f t="shared" si="0"/>
        <v>26748.74</v>
      </c>
      <c r="E19" s="35"/>
      <c r="F19" s="38">
        <v>39461.47</v>
      </c>
      <c r="G19" s="35"/>
      <c r="H19" s="35">
        <v>5418.73</v>
      </c>
      <c r="I19" s="35">
        <v>746.6</v>
      </c>
      <c r="J19" s="35">
        <f t="shared" si="1"/>
        <v>6165.33</v>
      </c>
      <c r="K19" s="35"/>
      <c r="L19" s="38">
        <v>7129.62</v>
      </c>
      <c r="M19" s="35"/>
      <c r="N19" s="35">
        <f t="shared" si="7"/>
        <v>32167.47</v>
      </c>
      <c r="O19" s="35">
        <f t="shared" si="8"/>
        <v>746.6</v>
      </c>
      <c r="P19" s="35">
        <f t="shared" si="9"/>
        <v>32914.07</v>
      </c>
      <c r="Q19" s="35"/>
      <c r="R19" s="38">
        <f t="shared" si="5"/>
        <v>46591.090000000004</v>
      </c>
      <c r="S19" s="35"/>
      <c r="T19" s="36">
        <f t="shared" si="6"/>
        <v>29091.565400000003</v>
      </c>
    </row>
    <row r="20" spans="1:20" ht="12.75">
      <c r="A20" s="9" t="s">
        <v>21</v>
      </c>
      <c r="B20" s="35">
        <v>27943.53</v>
      </c>
      <c r="C20" s="35">
        <v>0</v>
      </c>
      <c r="D20" s="35">
        <f t="shared" si="0"/>
        <v>27943.53</v>
      </c>
      <c r="E20" s="35"/>
      <c r="F20" s="38">
        <v>41176.4</v>
      </c>
      <c r="G20" s="35"/>
      <c r="H20" s="35">
        <v>5623.37</v>
      </c>
      <c r="I20" s="35">
        <v>868.8</v>
      </c>
      <c r="J20" s="35">
        <f t="shared" si="1"/>
        <v>6492.17</v>
      </c>
      <c r="K20" s="35"/>
      <c r="L20" s="38">
        <v>7474.18</v>
      </c>
      <c r="M20" s="35"/>
      <c r="N20" s="35">
        <f t="shared" si="7"/>
        <v>33566.9</v>
      </c>
      <c r="O20" s="35">
        <f t="shared" si="8"/>
        <v>868.8</v>
      </c>
      <c r="P20" s="35">
        <f t="shared" si="9"/>
        <v>34435.700000000004</v>
      </c>
      <c r="Q20" s="35"/>
      <c r="R20" s="38">
        <f t="shared" si="5"/>
        <v>48650.58</v>
      </c>
      <c r="S20" s="35"/>
      <c r="T20" s="36">
        <f t="shared" si="6"/>
        <v>30410.5546</v>
      </c>
    </row>
    <row r="21" spans="1:20" ht="12.75">
      <c r="A21" s="9" t="s">
        <v>22</v>
      </c>
      <c r="B21" s="35">
        <v>29505.94</v>
      </c>
      <c r="C21" s="35">
        <v>64.1</v>
      </c>
      <c r="D21" s="35">
        <f t="shared" si="0"/>
        <v>29570.039999999997</v>
      </c>
      <c r="E21" s="35"/>
      <c r="F21" s="38">
        <v>43502.9</v>
      </c>
      <c r="G21" s="35"/>
      <c r="H21" s="35">
        <v>5974.93</v>
      </c>
      <c r="I21" s="35">
        <v>978</v>
      </c>
      <c r="J21" s="35">
        <f t="shared" si="1"/>
        <v>6952.93</v>
      </c>
      <c r="K21" s="35"/>
      <c r="L21" s="38">
        <v>7827.49</v>
      </c>
      <c r="M21" s="35"/>
      <c r="N21" s="35">
        <f t="shared" si="7"/>
        <v>35480.869999999995</v>
      </c>
      <c r="O21" s="35">
        <f t="shared" si="8"/>
        <v>1042.1</v>
      </c>
      <c r="P21" s="35">
        <f t="shared" si="9"/>
        <v>36522.969999999994</v>
      </c>
      <c r="Q21" s="35"/>
      <c r="R21" s="38">
        <f t="shared" si="5"/>
        <v>51330.39</v>
      </c>
      <c r="S21" s="35"/>
      <c r="T21" s="36">
        <f t="shared" si="6"/>
        <v>32212.153399999996</v>
      </c>
    </row>
    <row r="22" spans="1:20" ht="12.75">
      <c r="A22" s="9" t="s">
        <v>23</v>
      </c>
      <c r="B22" s="35">
        <v>30782.76</v>
      </c>
      <c r="C22" s="35">
        <v>18.3</v>
      </c>
      <c r="D22" s="35">
        <f t="shared" si="0"/>
        <v>30801.059999999998</v>
      </c>
      <c r="E22" s="35"/>
      <c r="F22" s="38">
        <v>44694.97</v>
      </c>
      <c r="G22" s="35"/>
      <c r="H22" s="35">
        <v>6033.4</v>
      </c>
      <c r="I22" s="35">
        <v>785.4</v>
      </c>
      <c r="J22" s="35">
        <f t="shared" si="1"/>
        <v>6818.799999999999</v>
      </c>
      <c r="K22" s="35"/>
      <c r="L22" s="38">
        <v>8098.9</v>
      </c>
      <c r="M22" s="35"/>
      <c r="N22" s="35">
        <f t="shared" si="7"/>
        <v>36816.159999999996</v>
      </c>
      <c r="O22" s="35">
        <f t="shared" si="8"/>
        <v>803.6999999999999</v>
      </c>
      <c r="P22" s="35">
        <f t="shared" si="9"/>
        <v>37619.85999999999</v>
      </c>
      <c r="Q22" s="35"/>
      <c r="R22" s="38">
        <f t="shared" si="5"/>
        <v>52793.87</v>
      </c>
      <c r="S22" s="35"/>
      <c r="T22" s="36">
        <f t="shared" si="6"/>
        <v>33392.204</v>
      </c>
    </row>
    <row r="23" spans="1:20" ht="12.75">
      <c r="A23" s="9" t="s">
        <v>24</v>
      </c>
      <c r="B23" s="35">
        <v>28334.4</v>
      </c>
      <c r="C23" s="35">
        <v>25.04</v>
      </c>
      <c r="D23" s="35">
        <f t="shared" si="0"/>
        <v>28359.440000000002</v>
      </c>
      <c r="E23" s="35"/>
      <c r="F23" s="38">
        <v>40709.66</v>
      </c>
      <c r="G23" s="35"/>
      <c r="H23" s="35">
        <v>5973.98</v>
      </c>
      <c r="I23" s="35">
        <v>806.2</v>
      </c>
      <c r="J23" s="35">
        <f t="shared" si="1"/>
        <v>6780.179999999999</v>
      </c>
      <c r="K23" s="35"/>
      <c r="L23" s="38">
        <v>8066.42</v>
      </c>
      <c r="M23" s="35"/>
      <c r="N23" s="35">
        <f t="shared" si="7"/>
        <v>34308.380000000005</v>
      </c>
      <c r="O23" s="35">
        <f t="shared" si="8"/>
        <v>831.24</v>
      </c>
      <c r="P23" s="35">
        <f t="shared" si="9"/>
        <v>35139.62</v>
      </c>
      <c r="Q23" s="35"/>
      <c r="R23" s="38">
        <f t="shared" si="5"/>
        <v>48776.08</v>
      </c>
      <c r="S23" s="35"/>
      <c r="T23" s="36">
        <f t="shared" si="6"/>
        <v>30935.9084</v>
      </c>
    </row>
    <row r="24" spans="1:20" ht="12.75">
      <c r="A24" s="9" t="s">
        <v>25</v>
      </c>
      <c r="B24" s="35">
        <f>131.78+26633.68+637.7</f>
        <v>27403.16</v>
      </c>
      <c r="C24" s="35">
        <v>34.33</v>
      </c>
      <c r="D24" s="35">
        <f t="shared" si="0"/>
        <v>27437.49</v>
      </c>
      <c r="E24" s="35"/>
      <c r="F24" s="38">
        <v>38685.7</v>
      </c>
      <c r="G24" s="35"/>
      <c r="H24" s="35">
        <v>5850.76</v>
      </c>
      <c r="I24" s="35">
        <v>842.5</v>
      </c>
      <c r="J24" s="35">
        <f t="shared" si="1"/>
        <v>6693.26</v>
      </c>
      <c r="K24" s="35"/>
      <c r="L24" s="38">
        <v>7984.19</v>
      </c>
      <c r="M24" s="35"/>
      <c r="N24" s="35">
        <f t="shared" si="7"/>
        <v>33253.92</v>
      </c>
      <c r="O24" s="35">
        <f t="shared" si="8"/>
        <v>876.83</v>
      </c>
      <c r="P24" s="35">
        <f t="shared" si="9"/>
        <v>34130.75</v>
      </c>
      <c r="Q24" s="35"/>
      <c r="R24" s="38">
        <f t="shared" si="5"/>
        <v>46669.89</v>
      </c>
      <c r="S24" s="35"/>
      <c r="T24" s="36">
        <f t="shared" si="6"/>
        <v>29980.9288</v>
      </c>
    </row>
    <row r="25" spans="1:20" ht="12.75">
      <c r="A25" s="9" t="s">
        <v>26</v>
      </c>
      <c r="B25" s="35">
        <f>533.57+27611.34+107.03</f>
        <v>28251.94</v>
      </c>
      <c r="C25" s="35">
        <v>37.2</v>
      </c>
      <c r="D25" s="35">
        <f t="shared" si="0"/>
        <v>28289.14</v>
      </c>
      <c r="E25" s="35"/>
      <c r="F25" s="38">
        <v>40232.16</v>
      </c>
      <c r="G25" s="35"/>
      <c r="H25" s="35">
        <v>5896.23</v>
      </c>
      <c r="I25" s="35">
        <v>982.5</v>
      </c>
      <c r="J25" s="35">
        <f t="shared" si="1"/>
        <v>6878.73</v>
      </c>
      <c r="K25" s="35"/>
      <c r="L25" s="38">
        <v>7971.62</v>
      </c>
      <c r="M25" s="35"/>
      <c r="N25" s="35">
        <f t="shared" si="7"/>
        <v>34148.17</v>
      </c>
      <c r="O25" s="35">
        <f t="shared" si="8"/>
        <v>1019.7</v>
      </c>
      <c r="P25" s="35">
        <f t="shared" si="9"/>
        <v>35167.869999999995</v>
      </c>
      <c r="Q25" s="35"/>
      <c r="R25" s="38">
        <f t="shared" si="5"/>
        <v>48203.780000000006</v>
      </c>
      <c r="S25" s="35"/>
      <c r="T25" s="36">
        <f t="shared" si="6"/>
        <v>30903.057399999998</v>
      </c>
    </row>
    <row r="26" spans="1:20" ht="12.75">
      <c r="A26" s="9" t="s">
        <v>27</v>
      </c>
      <c r="B26" s="35">
        <v>27273.49</v>
      </c>
      <c r="C26" s="35">
        <f>27921-27273</f>
        <v>648</v>
      </c>
      <c r="D26" s="35">
        <f t="shared" si="0"/>
        <v>27921.49</v>
      </c>
      <c r="E26" s="35"/>
      <c r="F26" s="38">
        <v>38626.22</v>
      </c>
      <c r="G26" s="35"/>
      <c r="H26" s="35">
        <v>6075.13</v>
      </c>
      <c r="I26" s="35">
        <v>1379.6</v>
      </c>
      <c r="J26" s="35">
        <f t="shared" si="1"/>
        <v>7454.73</v>
      </c>
      <c r="K26" s="35"/>
      <c r="L26" s="38">
        <v>8026.81</v>
      </c>
      <c r="M26" s="35"/>
      <c r="N26" s="35">
        <f t="shared" si="7"/>
        <v>33348.62</v>
      </c>
      <c r="O26" s="35">
        <f t="shared" si="8"/>
        <v>2027.6</v>
      </c>
      <c r="P26" s="35">
        <f t="shared" si="9"/>
        <v>35376.22</v>
      </c>
      <c r="Q26" s="35"/>
      <c r="R26" s="38">
        <f t="shared" si="5"/>
        <v>46653.03</v>
      </c>
      <c r="S26" s="35"/>
      <c r="T26" s="36">
        <f t="shared" si="6"/>
        <v>30754.2874</v>
      </c>
    </row>
    <row r="27" spans="1:20" ht="12.75">
      <c r="A27" s="9" t="s">
        <v>28</v>
      </c>
      <c r="B27" s="35">
        <v>27482.7</v>
      </c>
      <c r="C27" s="35">
        <v>781.7</v>
      </c>
      <c r="D27" s="35">
        <f t="shared" si="0"/>
        <v>28264.4</v>
      </c>
      <c r="E27" s="35"/>
      <c r="F27" s="38">
        <v>38687.6</v>
      </c>
      <c r="G27" s="35"/>
      <c r="H27" s="35">
        <f>6380.4-27.8-41.9</f>
        <v>6310.7</v>
      </c>
      <c r="I27" s="35">
        <v>1199.1</v>
      </c>
      <c r="J27" s="35">
        <f t="shared" si="1"/>
        <v>7509.799999999999</v>
      </c>
      <c r="K27" s="35"/>
      <c r="L27" s="38">
        <f>8529.77-48.65-73.33</f>
        <v>8407.79</v>
      </c>
      <c r="M27" s="35"/>
      <c r="N27" s="35">
        <f t="shared" si="7"/>
        <v>33793.4</v>
      </c>
      <c r="O27" s="35">
        <f t="shared" si="8"/>
        <v>1980.8</v>
      </c>
      <c r="P27" s="35">
        <f t="shared" si="9"/>
        <v>35774.200000000004</v>
      </c>
      <c r="Q27" s="35"/>
      <c r="R27" s="38">
        <f t="shared" si="5"/>
        <v>47095.39</v>
      </c>
      <c r="S27" s="35"/>
      <c r="T27" s="36">
        <f t="shared" si="6"/>
        <v>31118.124</v>
      </c>
    </row>
    <row r="28" spans="1:20" ht="12.75">
      <c r="A28" s="9" t="s">
        <v>29</v>
      </c>
      <c r="B28" s="35">
        <f>27344.12+21.65+42.53</f>
        <v>27408.3</v>
      </c>
      <c r="C28" s="35">
        <v>975.3</v>
      </c>
      <c r="D28" s="35">
        <f t="shared" si="0"/>
        <v>28383.6</v>
      </c>
      <c r="E28" s="35"/>
      <c r="F28" s="38">
        <f>38438.72+37.89+74.43</f>
        <v>38551.04</v>
      </c>
      <c r="G28" s="35"/>
      <c r="H28" s="35">
        <f>6476.38-21.85-42.53</f>
        <v>6412</v>
      </c>
      <c r="I28" s="35">
        <v>1300.9</v>
      </c>
      <c r="J28" s="35">
        <f t="shared" si="1"/>
        <v>7712.9</v>
      </c>
      <c r="K28" s="35"/>
      <c r="L28" s="38">
        <f>8804.03-37.89-74.43</f>
        <v>8691.710000000001</v>
      </c>
      <c r="M28" s="35"/>
      <c r="N28" s="35">
        <f t="shared" si="7"/>
        <v>33820.3</v>
      </c>
      <c r="O28" s="35">
        <f t="shared" si="8"/>
        <v>2276.2</v>
      </c>
      <c r="P28" s="35">
        <f t="shared" si="9"/>
        <v>36096.5</v>
      </c>
      <c r="Q28" s="35"/>
      <c r="R28" s="38">
        <f t="shared" si="5"/>
        <v>47242.75</v>
      </c>
      <c r="S28" s="35"/>
      <c r="T28" s="36">
        <f t="shared" si="6"/>
        <v>31314.502</v>
      </c>
    </row>
    <row r="29" spans="1:20" ht="12.75">
      <c r="A29" s="9" t="s">
        <v>37</v>
      </c>
      <c r="B29" s="35">
        <v>27548.827</v>
      </c>
      <c r="C29" s="35">
        <v>1410.05</v>
      </c>
      <c r="D29" s="35">
        <f t="shared" si="0"/>
        <v>28958.877</v>
      </c>
      <c r="E29" s="35"/>
      <c r="F29" s="38">
        <v>38408.618</v>
      </c>
      <c r="G29" s="35"/>
      <c r="H29" s="35">
        <v>6483.6</v>
      </c>
      <c r="I29" s="35">
        <v>1389.5</v>
      </c>
      <c r="J29" s="35">
        <f t="shared" si="1"/>
        <v>7873.1</v>
      </c>
      <c r="K29" s="35"/>
      <c r="L29" s="38">
        <f>8603.009+92.801</f>
        <v>8695.81</v>
      </c>
      <c r="M29" s="35"/>
      <c r="N29" s="35">
        <f t="shared" si="7"/>
        <v>34032.427</v>
      </c>
      <c r="O29" s="35">
        <f t="shared" si="8"/>
        <v>2799.55</v>
      </c>
      <c r="P29" s="35">
        <f t="shared" si="9"/>
        <v>36831.977000000006</v>
      </c>
      <c r="Q29" s="35"/>
      <c r="R29" s="38">
        <f t="shared" si="5"/>
        <v>47104.428</v>
      </c>
      <c r="S29" s="35"/>
      <c r="T29" s="36">
        <f t="shared" si="6"/>
        <v>31950.655</v>
      </c>
    </row>
    <row r="30" spans="1:20" ht="12.75">
      <c r="A30" s="9" t="s">
        <v>30</v>
      </c>
      <c r="B30" s="35">
        <v>27341.066</v>
      </c>
      <c r="C30" s="35">
        <f>1461.87+4.04+375.74+69.35</f>
        <v>1910.9999999999998</v>
      </c>
      <c r="D30" s="35">
        <f t="shared" si="0"/>
        <v>29252.066</v>
      </c>
      <c r="E30" s="35"/>
      <c r="F30" s="38">
        <v>38064.003</v>
      </c>
      <c r="G30" s="35"/>
      <c r="H30" s="35">
        <v>6549.8</v>
      </c>
      <c r="I30" s="35">
        <v>1698.4</v>
      </c>
      <c r="J30" s="35">
        <f t="shared" si="1"/>
        <v>8248.2</v>
      </c>
      <c r="K30" s="35"/>
      <c r="L30" s="38">
        <f>8634.579+99.856</f>
        <v>8734.435</v>
      </c>
      <c r="M30" s="35"/>
      <c r="N30" s="35">
        <f t="shared" si="7"/>
        <v>33890.866</v>
      </c>
      <c r="O30" s="35">
        <f t="shared" si="8"/>
        <v>3609.3999999999996</v>
      </c>
      <c r="P30" s="35">
        <f t="shared" si="9"/>
        <v>37500.266</v>
      </c>
      <c r="Q30" s="35"/>
      <c r="R30" s="38">
        <f t="shared" si="5"/>
        <v>46798.437999999995</v>
      </c>
      <c r="S30" s="35"/>
      <c r="T30" s="36">
        <f t="shared" si="6"/>
        <v>32386.381999999998</v>
      </c>
    </row>
    <row r="31" spans="1:20" ht="12.75">
      <c r="A31" s="9" t="s">
        <v>31</v>
      </c>
      <c r="B31" s="35">
        <v>28037.11</v>
      </c>
      <c r="C31" s="35">
        <f>9.9+1806.59+444.6+87.57</f>
        <v>2348.6600000000003</v>
      </c>
      <c r="D31" s="35">
        <f t="shared" si="0"/>
        <v>30385.77</v>
      </c>
      <c r="E31" s="35"/>
      <c r="F31" s="38">
        <v>39472.668</v>
      </c>
      <c r="G31" s="35"/>
      <c r="H31" s="35">
        <v>6639.9</v>
      </c>
      <c r="I31" s="35">
        <v>1828.7</v>
      </c>
      <c r="J31" s="35">
        <f t="shared" si="1"/>
        <v>8468.6</v>
      </c>
      <c r="K31" s="35"/>
      <c r="L31" s="38">
        <f>8717.19+149.28</f>
        <v>8866.470000000001</v>
      </c>
      <c r="M31" s="35"/>
      <c r="N31" s="35">
        <f t="shared" si="7"/>
        <v>34677.01</v>
      </c>
      <c r="O31" s="35">
        <f t="shared" si="8"/>
        <v>4177.360000000001</v>
      </c>
      <c r="P31" s="35">
        <f t="shared" si="9"/>
        <v>38854.37</v>
      </c>
      <c r="Q31" s="35"/>
      <c r="R31" s="38">
        <f t="shared" si="5"/>
        <v>48339.138</v>
      </c>
      <c r="S31" s="35"/>
      <c r="T31" s="36">
        <f t="shared" si="6"/>
        <v>33603.838</v>
      </c>
    </row>
    <row r="32" spans="1:20" ht="12.75">
      <c r="A32" s="9" t="s">
        <v>32</v>
      </c>
      <c r="B32" s="35">
        <f>30631.26+27.77+16.95</f>
        <v>30675.98</v>
      </c>
      <c r="C32" s="35">
        <f>0.6+2156.77+498.6+105.61</f>
        <v>2761.58</v>
      </c>
      <c r="D32" s="35">
        <f t="shared" si="0"/>
        <v>33437.56</v>
      </c>
      <c r="E32" s="35"/>
      <c r="F32" s="38">
        <v>43278.21</v>
      </c>
      <c r="G32" s="35"/>
      <c r="H32" s="35">
        <v>7154.4</v>
      </c>
      <c r="I32" s="35">
        <f>6.1+1062.7+9.4+99.6+842.3</f>
        <v>2020.1</v>
      </c>
      <c r="J32" s="35">
        <f t="shared" si="1"/>
        <v>9174.5</v>
      </c>
      <c r="K32" s="35"/>
      <c r="L32" s="38">
        <f>9322.82+188.65</f>
        <v>9511.47</v>
      </c>
      <c r="M32" s="35"/>
      <c r="N32" s="35">
        <f t="shared" si="7"/>
        <v>37830.38</v>
      </c>
      <c r="O32" s="35">
        <f t="shared" si="8"/>
        <v>4781.68</v>
      </c>
      <c r="P32" s="35">
        <f t="shared" si="9"/>
        <v>42612.06</v>
      </c>
      <c r="Q32" s="35"/>
      <c r="R32" s="38">
        <f t="shared" si="5"/>
        <v>52789.68</v>
      </c>
      <c r="S32" s="35"/>
      <c r="T32" s="36">
        <f t="shared" si="6"/>
        <v>36923.869999999995</v>
      </c>
    </row>
    <row r="33" spans="1:20" ht="12.75">
      <c r="A33" s="9" t="s">
        <v>33</v>
      </c>
      <c r="B33" s="35">
        <v>34584.04</v>
      </c>
      <c r="C33" s="35">
        <f>0.6+2157.69+0.1+509.11+110.78+1</f>
        <v>2779.28</v>
      </c>
      <c r="D33" s="35">
        <f t="shared" si="0"/>
        <v>37363.32</v>
      </c>
      <c r="E33" s="35"/>
      <c r="F33" s="38">
        <v>48337.37</v>
      </c>
      <c r="G33" s="35"/>
      <c r="H33" s="35">
        <v>7410.1</v>
      </c>
      <c r="I33" s="35">
        <v>2040.4</v>
      </c>
      <c r="J33" s="35">
        <f t="shared" si="1"/>
        <v>9450.5</v>
      </c>
      <c r="K33" s="35"/>
      <c r="L33" s="38">
        <f>9814.73+219.14</f>
        <v>10033.869999999999</v>
      </c>
      <c r="M33" s="35"/>
      <c r="N33" s="35">
        <f t="shared" si="7"/>
        <v>41994.14</v>
      </c>
      <c r="O33" s="35">
        <f t="shared" si="8"/>
        <v>4819.68</v>
      </c>
      <c r="P33" s="35">
        <f t="shared" si="9"/>
        <v>46813.82</v>
      </c>
      <c r="Q33" s="35"/>
      <c r="R33" s="38">
        <f t="shared" si="5"/>
        <v>58371.240000000005</v>
      </c>
      <c r="S33" s="35"/>
      <c r="T33" s="36">
        <f t="shared" si="6"/>
        <v>40954.51</v>
      </c>
    </row>
    <row r="34" spans="1:20" ht="12.75">
      <c r="A34" s="9" t="s">
        <v>36</v>
      </c>
      <c r="B34" s="35">
        <f>36721.95+39.16</f>
        <v>36761.11</v>
      </c>
      <c r="C34" s="35">
        <v>2792.48</v>
      </c>
      <c r="D34" s="35">
        <f aca="true" t="shared" si="10" ref="D34:D39">+C34+B34</f>
        <v>39553.590000000004</v>
      </c>
      <c r="E34" s="35"/>
      <c r="F34" s="38">
        <v>52394.36</v>
      </c>
      <c r="G34" s="35"/>
      <c r="H34" s="35">
        <f>5603.6+2090.8</f>
        <v>7694.400000000001</v>
      </c>
      <c r="I34" s="35">
        <f>827.7+1104.8</f>
        <v>1932.5</v>
      </c>
      <c r="J34" s="35">
        <f aca="true" t="shared" si="11" ref="J34:J39">+I34+H34</f>
        <v>9626.900000000001</v>
      </c>
      <c r="K34" s="35"/>
      <c r="L34" s="38">
        <f>6137.77+4181.6</f>
        <v>10319.37</v>
      </c>
      <c r="M34" s="35"/>
      <c r="N34" s="35">
        <f t="shared" si="7"/>
        <v>44455.51</v>
      </c>
      <c r="O34" s="35">
        <f t="shared" si="8"/>
        <v>4724.98</v>
      </c>
      <c r="P34" s="35">
        <f t="shared" si="9"/>
        <v>49180.490000000005</v>
      </c>
      <c r="Q34" s="35"/>
      <c r="R34" s="38">
        <f t="shared" si="5"/>
        <v>62713.73</v>
      </c>
      <c r="S34" s="35"/>
      <c r="T34" s="36">
        <f t="shared" si="6"/>
        <v>43211.812000000005</v>
      </c>
    </row>
    <row r="35" spans="1:20" ht="12.75">
      <c r="A35" s="9" t="s">
        <v>38</v>
      </c>
      <c r="B35" s="35">
        <v>38467</v>
      </c>
      <c r="C35" s="35">
        <v>2942</v>
      </c>
      <c r="D35" s="35">
        <f t="shared" si="10"/>
        <v>41409</v>
      </c>
      <c r="E35" s="35"/>
      <c r="F35" s="38">
        <v>55579.3</v>
      </c>
      <c r="G35" s="35"/>
      <c r="H35" s="35">
        <v>7925.8</v>
      </c>
      <c r="I35" s="35">
        <v>1813</v>
      </c>
      <c r="J35" s="35">
        <f t="shared" si="11"/>
        <v>9738.8</v>
      </c>
      <c r="K35" s="35"/>
      <c r="L35" s="38">
        <f>10788.59+147.2</f>
        <v>10935.79</v>
      </c>
      <c r="M35" s="35"/>
      <c r="N35" s="35">
        <f t="shared" si="7"/>
        <v>46392.8</v>
      </c>
      <c r="O35" s="35">
        <f t="shared" si="8"/>
        <v>4755</v>
      </c>
      <c r="P35" s="35">
        <f t="shared" si="9"/>
        <v>51147.8</v>
      </c>
      <c r="Q35" s="35"/>
      <c r="R35" s="38">
        <f t="shared" si="5"/>
        <v>66515.09</v>
      </c>
      <c r="S35" s="35"/>
      <c r="T35" s="36">
        <f t="shared" si="6"/>
        <v>45109.744</v>
      </c>
    </row>
    <row r="36" spans="1:20" ht="12.75">
      <c r="A36" s="9" t="s">
        <v>39</v>
      </c>
      <c r="B36" s="35">
        <v>39088.18</v>
      </c>
      <c r="C36" s="35">
        <v>2705.52</v>
      </c>
      <c r="D36" s="35">
        <f t="shared" si="10"/>
        <v>41793.7</v>
      </c>
      <c r="E36" s="35"/>
      <c r="F36" s="38">
        <v>56438.25</v>
      </c>
      <c r="G36" s="35"/>
      <c r="H36" s="35">
        <v>8632.4</v>
      </c>
      <c r="I36" s="35">
        <v>1887.3</v>
      </c>
      <c r="J36" s="35">
        <f t="shared" si="11"/>
        <v>10519.699999999999</v>
      </c>
      <c r="K36" s="35"/>
      <c r="L36" s="38">
        <f>17.1+6745.07+5033.6</f>
        <v>11795.77</v>
      </c>
      <c r="M36" s="35"/>
      <c r="N36" s="35">
        <f t="shared" si="7"/>
        <v>47720.58</v>
      </c>
      <c r="O36" s="35">
        <f t="shared" si="8"/>
        <v>4592.82</v>
      </c>
      <c r="P36" s="35">
        <f t="shared" si="9"/>
        <v>52313.4</v>
      </c>
      <c r="Q36" s="35"/>
      <c r="R36" s="38">
        <f t="shared" si="5"/>
        <v>68234.02</v>
      </c>
      <c r="S36" s="35"/>
      <c r="T36" s="36">
        <f t="shared" si="6"/>
        <v>45791.185999999994</v>
      </c>
    </row>
    <row r="37" spans="1:20" ht="12.75">
      <c r="A37" s="9" t="s">
        <v>41</v>
      </c>
      <c r="B37" s="35">
        <v>38527</v>
      </c>
      <c r="C37" s="35">
        <v>2444</v>
      </c>
      <c r="D37" s="35">
        <f t="shared" si="10"/>
        <v>40971</v>
      </c>
      <c r="E37" s="35"/>
      <c r="F37" s="38">
        <v>55456</v>
      </c>
      <c r="G37" s="35"/>
      <c r="H37" s="35">
        <v>9686</v>
      </c>
      <c r="I37" s="35">
        <v>1872</v>
      </c>
      <c r="J37" s="35">
        <f t="shared" si="11"/>
        <v>11558</v>
      </c>
      <c r="K37" s="35"/>
      <c r="L37" s="38">
        <v>13338</v>
      </c>
      <c r="M37" s="35"/>
      <c r="N37" s="35">
        <f t="shared" si="7"/>
        <v>48213</v>
      </c>
      <c r="O37" s="35">
        <f t="shared" si="8"/>
        <v>4316</v>
      </c>
      <c r="P37" s="35">
        <f t="shared" si="9"/>
        <v>52529</v>
      </c>
      <c r="Q37" s="35"/>
      <c r="R37" s="38">
        <f t="shared" si="5"/>
        <v>68794</v>
      </c>
      <c r="S37" s="35"/>
      <c r="T37" s="36">
        <f t="shared" si="6"/>
        <v>45363.04</v>
      </c>
    </row>
    <row r="38" spans="1:20" ht="12.75">
      <c r="A38" s="9" t="s">
        <v>42</v>
      </c>
      <c r="B38" s="35">
        <v>38332</v>
      </c>
      <c r="C38" s="35">
        <v>2443</v>
      </c>
      <c r="D38" s="35">
        <f t="shared" si="10"/>
        <v>40775</v>
      </c>
      <c r="E38" s="35"/>
      <c r="F38" s="38">
        <v>54979</v>
      </c>
      <c r="G38" s="35"/>
      <c r="H38" s="35">
        <v>10168</v>
      </c>
      <c r="I38" s="35">
        <v>1957</v>
      </c>
      <c r="J38" s="35">
        <f t="shared" si="11"/>
        <v>12125</v>
      </c>
      <c r="K38" s="35"/>
      <c r="L38" s="38">
        <v>14220</v>
      </c>
      <c r="M38" s="35"/>
      <c r="N38" s="35">
        <f t="shared" si="7"/>
        <v>48500</v>
      </c>
      <c r="O38" s="35">
        <f t="shared" si="8"/>
        <v>4400</v>
      </c>
      <c r="P38" s="35">
        <f t="shared" si="9"/>
        <v>52900</v>
      </c>
      <c r="Q38" s="35"/>
      <c r="R38" s="38">
        <f>+L38+F38</f>
        <v>69199</v>
      </c>
      <c r="S38" s="35"/>
      <c r="T38" s="36">
        <f t="shared" si="6"/>
        <v>45382.5</v>
      </c>
    </row>
    <row r="39" spans="1:20" ht="12.75">
      <c r="A39" s="9" t="s">
        <v>44</v>
      </c>
      <c r="B39" s="35">
        <v>39526.6</v>
      </c>
      <c r="C39" s="35">
        <v>2605.4</v>
      </c>
      <c r="D39" s="35">
        <f t="shared" si="10"/>
        <v>42132</v>
      </c>
      <c r="E39" s="35" t="s">
        <v>3</v>
      </c>
      <c r="F39" s="38">
        <v>56918</v>
      </c>
      <c r="G39" s="35"/>
      <c r="H39" s="35">
        <v>10205.4</v>
      </c>
      <c r="I39" s="35">
        <f>12584.8-10256.8</f>
        <v>2328</v>
      </c>
      <c r="J39" s="35">
        <f t="shared" si="11"/>
        <v>12533.4</v>
      </c>
      <c r="K39" s="35"/>
      <c r="L39" s="38">
        <f>14298.9+241.3</f>
        <v>14540.199999999999</v>
      </c>
      <c r="M39" s="35"/>
      <c r="N39" s="35">
        <f t="shared" si="7"/>
        <v>49732</v>
      </c>
      <c r="O39" s="35">
        <f t="shared" si="8"/>
        <v>4933.4</v>
      </c>
      <c r="P39" s="35">
        <f t="shared" si="9"/>
        <v>54665.4</v>
      </c>
      <c r="Q39" s="35"/>
      <c r="R39" s="38">
        <f aca="true" t="shared" si="12" ref="R39:R44">+L39+F39</f>
        <v>71458.2</v>
      </c>
      <c r="S39" s="35"/>
      <c r="T39" s="36">
        <f t="shared" si="6"/>
        <v>46894.692</v>
      </c>
    </row>
    <row r="40" spans="1:20" ht="12.75">
      <c r="A40" s="9" t="s">
        <v>45</v>
      </c>
      <c r="B40" s="35">
        <v>40469</v>
      </c>
      <c r="C40" s="35">
        <v>2985</v>
      </c>
      <c r="D40" s="35">
        <f>+C40+B40</f>
        <v>43454</v>
      </c>
      <c r="E40" s="35" t="s">
        <v>3</v>
      </c>
      <c r="F40" s="38">
        <v>58319</v>
      </c>
      <c r="G40" s="35"/>
      <c r="H40" s="35">
        <v>9600</v>
      </c>
      <c r="I40" s="35">
        <v>2808</v>
      </c>
      <c r="J40" s="35">
        <f>+I40+H40</f>
        <v>12408</v>
      </c>
      <c r="K40" s="35"/>
      <c r="L40" s="38">
        <v>13574</v>
      </c>
      <c r="M40" s="35"/>
      <c r="N40" s="35">
        <f t="shared" si="7"/>
        <v>50069</v>
      </c>
      <c r="O40" s="35">
        <f t="shared" si="8"/>
        <v>5793</v>
      </c>
      <c r="P40" s="35">
        <f t="shared" si="9"/>
        <v>55862</v>
      </c>
      <c r="Q40" s="35"/>
      <c r="R40" s="38">
        <f t="shared" si="12"/>
        <v>71893</v>
      </c>
      <c r="S40" s="35"/>
      <c r="T40" s="36">
        <f t="shared" si="6"/>
        <v>48169.04</v>
      </c>
    </row>
    <row r="41" spans="1:20" ht="12.75">
      <c r="A41" s="9" t="s">
        <v>46</v>
      </c>
      <c r="B41" s="35">
        <v>40553.7</v>
      </c>
      <c r="C41" s="35">
        <v>3371.1</v>
      </c>
      <c r="D41" s="35">
        <f>+C41+B41</f>
        <v>43924.799999999996</v>
      </c>
      <c r="E41" s="35" t="s">
        <v>3</v>
      </c>
      <c r="F41" s="38">
        <v>58558.1</v>
      </c>
      <c r="G41" s="35"/>
      <c r="H41" s="35">
        <v>9155.8</v>
      </c>
      <c r="I41" s="35">
        <v>2984</v>
      </c>
      <c r="J41" s="35">
        <f>+I41+H41</f>
        <v>12139.8</v>
      </c>
      <c r="K41" s="35"/>
      <c r="L41" s="38">
        <v>12950.7</v>
      </c>
      <c r="M41" s="35"/>
      <c r="N41" s="35">
        <f t="shared" si="7"/>
        <v>49709.5</v>
      </c>
      <c r="O41" s="35">
        <f t="shared" si="8"/>
        <v>6355.1</v>
      </c>
      <c r="P41" s="35">
        <f t="shared" si="9"/>
        <v>56064.6</v>
      </c>
      <c r="Q41" s="35"/>
      <c r="R41" s="38">
        <f t="shared" si="12"/>
        <v>71508.8</v>
      </c>
      <c r="S41" s="35"/>
      <c r="T41" s="36">
        <f t="shared" si="6"/>
        <v>48537.924</v>
      </c>
    </row>
    <row r="42" spans="1:23" ht="12.75">
      <c r="A42" s="9" t="s">
        <v>47</v>
      </c>
      <c r="B42" s="35">
        <v>40632</v>
      </c>
      <c r="C42" s="35">
        <v>3653</v>
      </c>
      <c r="D42" s="35">
        <f>+C42+B42</f>
        <v>44285</v>
      </c>
      <c r="E42" s="35" t="s">
        <v>3</v>
      </c>
      <c r="F42" s="38">
        <v>58524</v>
      </c>
      <c r="G42" s="35"/>
      <c r="H42" s="35">
        <v>9117</v>
      </c>
      <c r="I42" s="35">
        <v>3203</v>
      </c>
      <c r="J42" s="35">
        <f>+I42+H42</f>
        <v>12320</v>
      </c>
      <c r="K42" s="35"/>
      <c r="L42" s="38">
        <v>12746</v>
      </c>
      <c r="M42" s="35"/>
      <c r="N42" s="35">
        <f t="shared" si="7"/>
        <v>49749</v>
      </c>
      <c r="O42" s="35">
        <f t="shared" si="8"/>
        <v>6856</v>
      </c>
      <c r="P42" s="35">
        <f t="shared" si="9"/>
        <v>56605</v>
      </c>
      <c r="Q42" s="35"/>
      <c r="R42" s="38">
        <f t="shared" si="12"/>
        <v>71270</v>
      </c>
      <c r="S42" s="35"/>
      <c r="T42" s="36">
        <f t="shared" si="6"/>
        <v>48966.6</v>
      </c>
      <c r="W42" s="34"/>
    </row>
    <row r="43" spans="1:24" ht="12.75">
      <c r="A43" s="9" t="s">
        <v>52</v>
      </c>
      <c r="B43" s="35">
        <v>39714</v>
      </c>
      <c r="C43" s="35">
        <v>4027</v>
      </c>
      <c r="D43" s="35">
        <f>+C43+B43</f>
        <v>43741</v>
      </c>
      <c r="E43" s="35" t="s">
        <v>3</v>
      </c>
      <c r="F43" s="38">
        <v>57461</v>
      </c>
      <c r="G43" s="35"/>
      <c r="H43" s="35">
        <v>9040</v>
      </c>
      <c r="I43" s="35">
        <v>3342</v>
      </c>
      <c r="J43" s="35">
        <f>+I43+H43</f>
        <v>12382</v>
      </c>
      <c r="K43" s="35"/>
      <c r="L43" s="38">
        <v>12495</v>
      </c>
      <c r="M43" s="35"/>
      <c r="N43" s="35">
        <f t="shared" si="7"/>
        <v>48754</v>
      </c>
      <c r="O43" s="35">
        <f t="shared" si="8"/>
        <v>7369</v>
      </c>
      <c r="P43" s="35">
        <f t="shared" si="9"/>
        <v>56123</v>
      </c>
      <c r="Q43" s="35"/>
      <c r="R43" s="38">
        <f t="shared" si="12"/>
        <v>69956</v>
      </c>
      <c r="S43" s="35"/>
      <c r="T43" s="36">
        <f t="shared" si="6"/>
        <v>48446.16</v>
      </c>
      <c r="W43" s="34"/>
      <c r="X43" s="40"/>
    </row>
    <row r="44" spans="1:24" ht="12.75">
      <c r="A44" s="9" t="s">
        <v>57</v>
      </c>
      <c r="B44" s="35">
        <v>38095.7</v>
      </c>
      <c r="C44" s="35">
        <v>4494.8</v>
      </c>
      <c r="D44" s="35">
        <f>+C44+B44</f>
        <v>42590.5</v>
      </c>
      <c r="E44" s="35" t="s">
        <v>3</v>
      </c>
      <c r="F44" s="38">
        <v>55617.5</v>
      </c>
      <c r="G44" s="35"/>
      <c r="H44" s="35">
        <v>8973.6</v>
      </c>
      <c r="I44" s="35">
        <v>3579.5</v>
      </c>
      <c r="J44" s="35">
        <f>+I44+H44</f>
        <v>12553.1</v>
      </c>
      <c r="K44" s="35"/>
      <c r="L44" s="38">
        <v>12707</v>
      </c>
      <c r="M44" s="35"/>
      <c r="N44" s="35">
        <f t="shared" si="7"/>
        <v>47069.299999999996</v>
      </c>
      <c r="O44" s="35">
        <f t="shared" si="8"/>
        <v>8074.3</v>
      </c>
      <c r="P44" s="35">
        <f t="shared" si="9"/>
        <v>55143.6</v>
      </c>
      <c r="Q44" s="35"/>
      <c r="R44" s="38">
        <f t="shared" si="12"/>
        <v>68324.5</v>
      </c>
      <c r="S44" s="35"/>
      <c r="T44" s="36">
        <f t="shared" si="6"/>
        <v>47360.678</v>
      </c>
      <c r="W44" s="34"/>
      <c r="X44" s="40"/>
    </row>
    <row r="45" spans="1:20" ht="12.75">
      <c r="A45" s="11" t="s">
        <v>34</v>
      </c>
      <c r="B45" s="21" t="s">
        <v>35</v>
      </c>
      <c r="C45" s="21"/>
      <c r="D45" s="21"/>
      <c r="E45" s="21"/>
      <c r="F45" s="28"/>
      <c r="G45" s="28"/>
      <c r="H45" s="28"/>
      <c r="I45" s="28"/>
      <c r="J45" s="28"/>
      <c r="K45" s="28"/>
      <c r="L45" s="28"/>
      <c r="M45" s="21"/>
      <c r="N45" s="21"/>
      <c r="O45" s="21"/>
      <c r="P45" s="21"/>
      <c r="Q45" s="21"/>
      <c r="R45" s="28"/>
      <c r="S45" s="21"/>
      <c r="T45" s="22"/>
    </row>
    <row r="46" spans="1:20" ht="12.75">
      <c r="A46" s="10"/>
      <c r="B46" s="21" t="s">
        <v>40</v>
      </c>
      <c r="C46" s="21"/>
      <c r="D46" s="21"/>
      <c r="E46" s="21"/>
      <c r="F46" s="28"/>
      <c r="G46" s="28"/>
      <c r="H46" s="28"/>
      <c r="I46" s="28"/>
      <c r="J46" s="28"/>
      <c r="K46" s="28"/>
      <c r="L46" s="28"/>
      <c r="M46" s="21"/>
      <c r="N46" s="21"/>
      <c r="O46" s="21"/>
      <c r="P46" s="21"/>
      <c r="Q46" s="21"/>
      <c r="R46" s="28"/>
      <c r="S46" s="21"/>
      <c r="T46" s="22"/>
    </row>
    <row r="47" spans="1:20" ht="12.75">
      <c r="A47" s="7"/>
      <c r="B47" s="21" t="s">
        <v>51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</row>
    <row r="48" spans="1:20" ht="12.75">
      <c r="A48" s="7"/>
      <c r="B48" s="21" t="s">
        <v>48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</row>
    <row r="49" spans="1:20" ht="12.75">
      <c r="A49" s="7"/>
      <c r="B49" s="21" t="s">
        <v>49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</row>
    <row r="50" spans="1:20" ht="12.75">
      <c r="A50" s="7"/>
      <c r="B50" s="21" t="s">
        <v>50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</row>
    <row r="51" spans="1:20" ht="6" customHeight="1">
      <c r="A51" s="5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/>
    </row>
    <row r="52" spans="1:20" ht="20.1" customHeight="1">
      <c r="A52" s="6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2"/>
      <c r="N52" s="32"/>
      <c r="O52" s="32"/>
      <c r="P52" s="32"/>
      <c r="Q52" s="32"/>
      <c r="R52" s="32"/>
      <c r="S52" s="32"/>
      <c r="T52" s="33" t="s">
        <v>43</v>
      </c>
    </row>
    <row r="54" ht="12.75">
      <c r="A54" t="s">
        <v>58</v>
      </c>
    </row>
  </sheetData>
  <printOptions/>
  <pageMargins left="0.55" right="0" top="0" bottom="0.1" header="0.5" footer="0.5"/>
  <pageSetup horizontalDpi="72" verticalDpi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C Vince</dc:creator>
  <cp:keywords/>
  <dc:description/>
  <cp:lastModifiedBy>ctsadmin</cp:lastModifiedBy>
  <cp:lastPrinted>2013-08-23T17:57:23Z</cp:lastPrinted>
  <dcterms:created xsi:type="dcterms:W3CDTF">2005-04-04T17:28:28Z</dcterms:created>
  <dcterms:modified xsi:type="dcterms:W3CDTF">2015-12-08T18:55:19Z</dcterms:modified>
  <cp:category/>
  <cp:version/>
  <cp:contentType/>
  <cp:contentStatus/>
</cp:coreProperties>
</file>